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<sst xmlns="http://schemas.openxmlformats.org/spreadsheetml/2006/main" count="121" uniqueCount="115">
  <si>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</si>
  <si>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</si>
  <si>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</si>
  <si>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</si>
  <si>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</si>
  <si>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</si>
  <si>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</si>
  <si>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</si>
  <si>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</si>
  <si>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</si>
  <si>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</si>
  <si>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</si>
  <si>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</si>
  <si>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</si>
  <si>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</si>
  <si>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</si>
  <si>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</si>
  <si>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</si>
  <si>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</si>
  <si>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</si>
  <si>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</si>
  <si>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</si>
  <si>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</si>
  <si>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</si>
  <si>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</si>
  <si>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</si>
  <si>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</si>
  <si>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</si>
  <si>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</si>
  <si>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</si>
  <si>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</si>
  <si>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</si>
  <si>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</si>
  <si>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</si>
  <si>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</si>
  <si>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</si>
  <si>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</si>
  <si>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</si>
  <si>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</si>
  <si>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</si>
  <si>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</si>
  <si>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</si>
  <si>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</si>
  <si>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</si>
  <si>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</si>
  <si>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</si>
  <si>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</si>
  <si>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</si>
  <si>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</si>
  <si>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</si>
  <si>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</si>
  <si>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</si>
  <si>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</si>
  <si>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</si>
  <si>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</si>
  <si>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</si>
  <si>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</si>
  <si>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</si>
  <si>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</si>
  <si>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</si>
  <si>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</si>
  <si>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</si>
  <si>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</si>
  <si>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</si>
  <si>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</si>
  <si>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</si>
  <si>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</si>
  <si>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</si>
  <si>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</si>
  <si>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</si>
  <si>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</si>
  <si>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</si>
  <si>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</si>
  <si>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</si>
  <si>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</si>
  <si>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</si>
  <si>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</si>
  <si>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</si>
  <si>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</si>
  <si>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</si>
  <si>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</si>
  <si>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</si>
  <si>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</si>
  <si>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</si>
  <si>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</si>
  <si>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</si>
  <si>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</si>
  <si>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</si>
  <si>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</si>
  <si>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</si>
  <si>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</si>
  <si>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</si>
  <si>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</si>
  <si>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</si>
  <si>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</si>
  <si>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</si>
  <si>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</si>
  <si>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</si>
  <si>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</si>
  <si>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</si>
  <si>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</si>
  <si>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</si>
  <si>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</si>
  <si>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</si>
  <si>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</si>
  <si>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</si>
  <si>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</si>
  <si>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</si>
  <si>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</si>
  <si>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</si>
  <si>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</si>
  <si>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</si>
  <si>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</si>
  <si>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</si>
  <si>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30.07.19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</si>
</sst>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7" sqref="H7:H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23" t="s">
        <v>13</v>
      </c>
      <c r="E1" s="124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20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5" t="s">
        <v>3</v>
      </c>
      <c r="B7" s="13"/>
      <c r="C7" s="125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21" t="s">
        <v>114</v>
      </c>
      <c r="I7" s="14" t="s">
        <v>38</v>
      </c>
      <c r="J7" s="111" t="s">
        <v>2</v>
      </c>
      <c r="K7" s="109" t="s">
        <v>110</v>
      </c>
    </row>
    <row r="8" spans="1:26" ht="39.75" customHeight="1">
      <c r="A8" s="125"/>
      <c r="B8" s="1" t="s">
        <v>17</v>
      </c>
      <c r="C8" s="125"/>
      <c r="D8" s="108"/>
      <c r="E8" s="108"/>
      <c r="F8" s="108"/>
      <c r="G8" s="49" t="s">
        <v>39</v>
      </c>
      <c r="H8" s="122"/>
      <c r="I8" s="49" t="s">
        <v>109</v>
      </c>
      <c r="J8" s="112"/>
      <c r="K8" s="110"/>
      <c r="M8" s="119" t="s">
        <v>111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0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13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127311976.53</v>
      </c>
      <c r="I11" s="8"/>
      <c r="J11" s="38">
        <f aca="true" t="shared" si="0" ref="J11:J19">H11/D11*100</f>
        <v>68.51439564096347</v>
      </c>
      <c r="K11" s="38">
        <f>(H11/(N11+O11+P11+Q11+R11+O28+P28+Q28+R28+S11+S28+T11+T28))*100</f>
        <v>97.48592051320126</v>
      </c>
      <c r="L11" s="73"/>
      <c r="M11" s="46">
        <f>N11+O11+P11+Q11+R11+S11+T11-H12</f>
        <v>71581.01999998093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114188344.51</v>
      </c>
      <c r="I12" s="37"/>
      <c r="J12" s="51">
        <f t="shared" si="0"/>
        <v>77.5839327747967</v>
      </c>
      <c r="K12" s="66">
        <f>(H12/(N11+O11+P11+Q11+R11+S11+T11))*100</f>
        <v>99.93735247098408</v>
      </c>
      <c r="L12" s="73"/>
      <c r="M12" s="42">
        <f>(N12+O12+P12+Q12+R12+S12+T12)-(H13+H16+H17+H18+H19)</f>
        <v>640986.1900000051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42264291.3+545154.62</f>
        <v>42809445.919999994</v>
      </c>
      <c r="I13" s="17"/>
      <c r="J13" s="17">
        <f t="shared" si="0"/>
        <v>87.54666950244379</v>
      </c>
      <c r="K13" s="116">
        <f>((H13+H16+H17+H18+H19)/(N12+O12+P12+Q12+R12+S12+T12))*100</f>
        <v>98.9292835343149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7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7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17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2396019+419602</f>
        <v>2815621</v>
      </c>
      <c r="I17" s="17"/>
      <c r="J17" s="17">
        <f t="shared" si="0"/>
        <v>57.461653061224496</v>
      </c>
      <c r="K17" s="117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7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v>9861345.73</v>
      </c>
      <c r="I19" s="17"/>
      <c r="J19" s="17">
        <f t="shared" si="0"/>
        <v>97.01751911063013</v>
      </c>
      <c r="K19" s="118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54964164.660000004</v>
      </c>
      <c r="I20" s="33"/>
      <c r="J20" s="33">
        <f>H20/D20*100</f>
        <v>71.50563232524128</v>
      </c>
      <c r="K20" s="116">
        <f>(H20/(N20+O20+P20+Q20+R20+S20+T20))*100</f>
        <v>101.04680152157799</v>
      </c>
      <c r="L20" s="73"/>
      <c r="M20" s="42">
        <f>(N20+O20+P20+Q20+R20+S20+T20)-(H20)</f>
        <v>-569405.1700000018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18171625.71+695732+280500</f>
        <v>19147857.71</v>
      </c>
      <c r="I21" s="21"/>
      <c r="J21" s="21">
        <f aca="true" t="shared" si="5" ref="J21:J27">H21/D21*100</f>
        <v>67.15036217291636</v>
      </c>
      <c r="K21" s="117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v>304046.85</v>
      </c>
      <c r="I22" s="21"/>
      <c r="J22" s="21">
        <f t="shared" si="5"/>
        <v>20.269749460501078</v>
      </c>
      <c r="K22" s="117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17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1080764.19+40500</f>
        <v>1121264.19</v>
      </c>
      <c r="I24" s="21"/>
      <c r="J24" s="21">
        <f t="shared" si="5"/>
        <v>62.292455000000004</v>
      </c>
      <c r="K24" s="117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</f>
        <v>1607721.58</v>
      </c>
      <c r="I25" s="21"/>
      <c r="J25" s="21">
        <f t="shared" si="5"/>
        <v>36.53906868784527</v>
      </c>
      <c r="K25" s="117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17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30090938.14+12338+37950.68+140000</f>
        <v>30281226.82</v>
      </c>
      <c r="I27" s="21"/>
      <c r="J27" s="21">
        <f t="shared" si="5"/>
        <v>82.88391990486764</v>
      </c>
      <c r="K27" s="118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13123632.02</v>
      </c>
      <c r="I28" s="51"/>
      <c r="J28" s="51">
        <f>H28/D28*100</f>
        <v>33.96609520703177</v>
      </c>
      <c r="K28" s="101">
        <f>(H28/(N28+O28+P28+Q28+R28+S28+T28))*100</f>
        <v>80.33899926361158</v>
      </c>
      <c r="L28" s="73"/>
      <c r="M28" s="47">
        <f>(N28+O28+P28+Q28+R28+S28+T28)-H28</f>
        <v>3211687.24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>
        <f>83220</f>
        <v>83220</v>
      </c>
      <c r="I35" s="53"/>
      <c r="J35" s="84">
        <f t="shared" si="11"/>
        <v>5.585234899328859</v>
      </c>
      <c r="K35" s="48">
        <f t="shared" si="8"/>
        <v>104.02499999999999</v>
      </c>
      <c r="L35" s="73"/>
      <c r="M35" s="42">
        <f t="shared" si="12"/>
        <v>-3220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f>88000+602646.39</f>
        <v>690646.39</v>
      </c>
      <c r="I60" s="53"/>
      <c r="J60" s="97">
        <f t="shared" si="11"/>
        <v>69.064639</v>
      </c>
      <c r="K60" s="48">
        <f t="shared" si="8"/>
        <v>86.33079875</v>
      </c>
      <c r="L60" s="73"/>
      <c r="M60" s="42">
        <f t="shared" si="12"/>
        <v>109353.60999999999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05" t="s">
        <v>36</v>
      </c>
      <c r="B82" s="106"/>
      <c r="C82" s="106"/>
      <c r="D82" s="106"/>
      <c r="E82" s="106"/>
      <c r="F82" s="106"/>
      <c r="G82" s="107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159422697.01</v>
      </c>
      <c r="I112" s="8"/>
      <c r="J112" s="8">
        <f>H112/D112*100</f>
        <v>39.42654202598232</v>
      </c>
      <c r="K112" s="101">
        <f t="shared" si="22"/>
        <v>81.7506974635419</v>
      </c>
      <c r="L112" s="73"/>
      <c r="M112" s="47">
        <f>(N112+O112+P112+Q112+R112+S112+T112)-H112</f>
        <v>35588112.629999995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2019-07-30T13:36:00Z</dcterms:modified>
  <cp:category/>
  <cp:version/>
  <cp:contentType/>
  <cp:contentStatus/>
</cp:coreProperties>
</file>